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stanley\Downloads\"/>
    </mc:Choice>
  </mc:AlternateContent>
  <xr:revisionPtr revIDLastSave="0" documentId="13_ncr:1_{E374156F-34C5-48C9-B393-5A7A4D2D1818}" xr6:coauthVersionLast="47" xr6:coauthVersionMax="47" xr10:uidLastSave="{00000000-0000-0000-0000-000000000000}"/>
  <bookViews>
    <workbookView xWindow="-108" yWindow="-108" windowWidth="23256" windowHeight="12576" xr2:uid="{00000000-000D-0000-FFFF-FFFF00000000}"/>
  </bookViews>
  <sheets>
    <sheet name="Instructions" sheetId="3" r:id="rId1"/>
    <sheet name="Erosion $ Calculator" sheetId="1" r:id="rId2"/>
    <sheet name="Soil Fertility Calculations" sheetId="2" state="hidden" r:id="rId3"/>
  </sheets>
  <definedNames>
    <definedName name="_xlnm._FilterDatabase" localSheetId="1" hidden="1">'Erosion $ Calculator'!$A$6:$N$7</definedName>
    <definedName name="_xlnm.Print_Area" localSheetId="1">'Erosion $ Calculator'!$A$1:$N$19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 l="1"/>
  <c r="L7" i="1"/>
  <c r="F9" i="2" l="1"/>
  <c r="F8" i="2"/>
  <c r="F6" i="2"/>
  <c r="J9" i="2"/>
  <c r="J20" i="2" s="1"/>
  <c r="H9" i="2"/>
  <c r="D9" i="2"/>
  <c r="H20" i="2"/>
  <c r="D20" i="2"/>
  <c r="J8" i="2"/>
  <c r="H8" i="2"/>
  <c r="D8" i="2"/>
  <c r="F20" i="2" l="1"/>
  <c r="J6" i="2"/>
  <c r="H6" i="2"/>
  <c r="D6" i="2"/>
  <c r="M7" i="1" l="1"/>
  <c r="B7" i="1" l="1"/>
  <c r="D7" i="1" s="1"/>
  <c r="G7" i="1" l="1"/>
  <c r="F7" i="1"/>
  <c r="I7" i="1" s="1"/>
  <c r="N7" i="1" s="1"/>
</calcChain>
</file>

<file path=xl/sharedStrings.xml><?xml version="1.0" encoding="utf-8"?>
<sst xmlns="http://schemas.openxmlformats.org/spreadsheetml/2006/main" count="161" uniqueCount="120">
  <si>
    <t>How to use the calculator</t>
  </si>
  <si>
    <t>The Erosion Economic Calculator works on a single line in the spreadsheet, from left to right.</t>
  </si>
  <si>
    <t>The GREEN cells are for entering data or making choices.</t>
  </si>
  <si>
    <t xml:space="preserve">The WHITE cells display data or financial result estimates. </t>
  </si>
  <si>
    <t>The use the calculator, begin by entering the average depth (in mm) of soil lost in an erosion event or period- this could apply to a single day or several months - it's up to the user.</t>
  </si>
  <si>
    <t xml:space="preserve">This calculator does not give you the amount of soil lost, it's focused on economics. If you're not sure how much soil was lost, use an estimate or two. </t>
  </si>
  <si>
    <t>The calculator is quick and easy to use so you can calculate costs from some different soil loss estimates.</t>
  </si>
  <si>
    <t>Then select the soil type in the next green cell. If you click on the cell, a small 'down arrow' will appear next to the cell. If you click that the list of common soil types will appear.</t>
  </si>
  <si>
    <t>Next, enter the area affected (in hectares). For example, if only half of your 10 hectare paddock eroded, enter '5'. If a third of a one hectare paddock eroded, enter '0.33'</t>
  </si>
  <si>
    <t xml:space="preserve">The next set of white cells will now show the volume (cubic metres) and weight (tonnes) of soil which has moved. </t>
  </si>
  <si>
    <t xml:space="preserve">Before any financial results become relevant, you'll need to select the category of soil fertility from another drop-down list. Pick the category that best suits the eroded soil. </t>
  </si>
  <si>
    <t xml:space="preserve">Now you'll see the dollar result for lost carbon and major nutrients. </t>
  </si>
  <si>
    <t>You'll also see a percentage reduction in future yield potential.</t>
  </si>
  <si>
    <t>To obtain the final financial estimates, you'll need to select the relevant enterprise category from a drop-down list.</t>
  </si>
  <si>
    <t xml:space="preserve">Now the results will include the estimated cost of that future yield penalty (for the eroded area) and, combined with lost nutrients, the ongoing cost over ten years. </t>
  </si>
  <si>
    <t>If you would like to suggest a way to improve the calculator, please contact NRM North.</t>
  </si>
  <si>
    <t>How much does erosion affect farm finances?</t>
  </si>
  <si>
    <t>The loss of fertile topsoil and its nutrients, and the reduced depth to subsoil can have significant costs on farm productivity.   These invisible costs don't appear on farm balance sheets.  This calculator will give an estimate of these costs, based on the depth of soil loss, area, soil type, soil fertility and enterprise category.</t>
  </si>
  <si>
    <t>To use this calculator, enter data, or use drop down options in the green cells</t>
  </si>
  <si>
    <t xml:space="preserve">Average mm depth soil loss from erosion </t>
  </si>
  <si>
    <t>Cubic metres topsoil lost/ha</t>
  </si>
  <si>
    <t>Soil type</t>
  </si>
  <si>
    <t>Tonnes topsoil lost/ha</t>
  </si>
  <si>
    <t>Hectares affected</t>
  </si>
  <si>
    <t>Total topsoil loss, tonnes</t>
  </si>
  <si>
    <t>Total loss cubic metres</t>
  </si>
  <si>
    <t>Fertiliser applied / topsoil fertility level</t>
  </si>
  <si>
    <t>Cost of lost nutrients and carbon</t>
  </si>
  <si>
    <t>% Loss in potential future yield</t>
  </si>
  <si>
    <t>Future enterprise</t>
  </si>
  <si>
    <t>Average value of entperise/ha</t>
  </si>
  <si>
    <t>Cost of lost yield potential</t>
  </si>
  <si>
    <t>Cumulative cost over 10 years from erosion event</t>
  </si>
  <si>
    <t>Compacted ferrosol</t>
  </si>
  <si>
    <t>High fertility (vegetable crop or milking platform)</t>
  </si>
  <si>
    <t>Irrigated vegetable crops, inc poppies and potatoes</t>
  </si>
  <si>
    <t xml:space="preserve">Acknowledgements: Calculator created by Adrian James, NRM North with contributions from Dr Bill Cotching, Dept. Natural Resources and Environment (Tas), Dr Doris Blaesing (RMCG), Lee Menhenett (Incitec Pivot) and Frank Mulcahy (Simplot).  This project is supported by NRM North, through funding from the Australian Government's National Landcare Program. </t>
  </si>
  <si>
    <t>Based on early 2022 fertiliser and carbon prices</t>
  </si>
  <si>
    <t>Income per hectare sector averages taken from DPIPWE Gross Margin Analysis tool 2018</t>
  </si>
  <si>
    <t>Soil type list</t>
  </si>
  <si>
    <t>Bulk denisity value</t>
  </si>
  <si>
    <t>Medium fertility (broadacre crop or improved pasture)</t>
  </si>
  <si>
    <t>High rainfall/irrigated broadacre crops</t>
  </si>
  <si>
    <t>Aerated ferrosol</t>
  </si>
  <si>
    <t>Low input pasture</t>
  </si>
  <si>
    <t>Dryland/low rainfall broadacre crops</t>
  </si>
  <si>
    <t>Black clay</t>
  </si>
  <si>
    <t>High rainfall/irrigated dairy agistment/beef/sheep</t>
  </si>
  <si>
    <t>Sand</t>
  </si>
  <si>
    <t>Low rainfall cattle/sheep</t>
  </si>
  <si>
    <t>Sandy loam</t>
  </si>
  <si>
    <t>Dairy</t>
  </si>
  <si>
    <t>Grey loam</t>
  </si>
  <si>
    <t>Brown loam</t>
  </si>
  <si>
    <t xml:space="preserve">Disclaimer:  This soil loss calculator has been designed to provide an estimate of the on-farm financial losses associated with soil erosion in Tasmanian agricultural systems using enterprise financial data available from 2018 and carbon and fertiliser prices from early 2022.  The calculator relies on broad categories, averages and some assumptions, and is intended for general information only.  Users should seek independent professional advice before acting on, or relying upon any of the information provided. </t>
  </si>
  <si>
    <t>Tasmanian Erosion Economic Calculator V 1.1 January 2022</t>
  </si>
  <si>
    <t>Optimum soil fertility for enterprise category</t>
  </si>
  <si>
    <t>Lee's Optimum soil fertility for enterprise category</t>
  </si>
  <si>
    <t>Calculation</t>
  </si>
  <si>
    <t>$ per mm/ha</t>
  </si>
  <si>
    <t>Halved due to 20cm test</t>
  </si>
  <si>
    <t>0-10cm</t>
  </si>
  <si>
    <t>0-15cm</t>
  </si>
  <si>
    <t>Nutrient</t>
  </si>
  <si>
    <t>Dairy10cm</t>
  </si>
  <si>
    <t>Vegetable 20cm</t>
  </si>
  <si>
    <t>Broadacre</t>
  </si>
  <si>
    <t>Beef/sheep</t>
  </si>
  <si>
    <t>Vegetable</t>
  </si>
  <si>
    <t>C %</t>
  </si>
  <si>
    <t>% of weight @ $12 tonne</t>
  </si>
  <si>
    <t>??</t>
  </si>
  <si>
    <t xml:space="preserve">N </t>
  </si>
  <si>
    <t>Included as DAP</t>
  </si>
  <si>
    <t>Not used for N decisions in pasture, in cropping Amm+Nitrate X BDXno.10cm increments = kgN/ha (used in N budget CR)</t>
  </si>
  <si>
    <t>P (mg/Kg)</t>
  </si>
  <si>
    <t>Olsen x55kg DAP @$650/T</t>
  </si>
  <si>
    <t>15-20 Olsen</t>
  </si>
  <si>
    <t>40-50 Olsen Krasnozems</t>
  </si>
  <si>
    <t>40-60 colwell</t>
  </si>
  <si>
    <t>12-15 Olsen</t>
  </si>
  <si>
    <t>PBI dependant (40-60 for PBI 70-140)</t>
  </si>
  <si>
    <t>K (mg/Kg)</t>
  </si>
  <si>
    <t>Colwellx2x2.43kgK2SO4 @$1060/T</t>
  </si>
  <si>
    <t>120-220 Colwell</t>
  </si>
  <si>
    <t>220-300</t>
  </si>
  <si>
    <t>60 Colwell - BFDC WA data</t>
  </si>
  <si>
    <t>90-160 colwell</t>
  </si>
  <si>
    <t>soil type dependant. Cropping critical value could be higher for cropping (not enough work - say 80-100 Colwell)</t>
  </si>
  <si>
    <t>S (mg/Kg)</t>
  </si>
  <si>
    <t>Included above as sulphate of potash</t>
  </si>
  <si>
    <t>KCL 40</t>
  </si>
  <si>
    <t>7 to 12</t>
  </si>
  <si>
    <t>&gt;12</t>
  </si>
  <si>
    <t>&gt;8</t>
  </si>
  <si>
    <t>7 to 8</t>
  </si>
  <si>
    <t>Ca</t>
  </si>
  <si>
    <t>Ca cmol/kg</t>
  </si>
  <si>
    <t>&gt;2</t>
  </si>
  <si>
    <t>&gt;5</t>
  </si>
  <si>
    <t>Mg</t>
  </si>
  <si>
    <t>Mg cmol/kg</t>
  </si>
  <si>
    <t>&gt;1.6</t>
  </si>
  <si>
    <t>Mo (mg/Kg)</t>
  </si>
  <si>
    <t xml:space="preserve">Mo </t>
  </si>
  <si>
    <t>No data available</t>
  </si>
  <si>
    <t>Cu (mg/Kg)</t>
  </si>
  <si>
    <t>&gt;0.3</t>
  </si>
  <si>
    <t>B (mg/Kg)</t>
  </si>
  <si>
    <t>&gt;1</t>
  </si>
  <si>
    <t>Mn (mg/Kg)</t>
  </si>
  <si>
    <t>4 to 50</t>
  </si>
  <si>
    <t>2 to 50</t>
  </si>
  <si>
    <t>Fe (mg/Kg)</t>
  </si>
  <si>
    <t>Cl (mg/Kg)</t>
  </si>
  <si>
    <t>&lt;120</t>
  </si>
  <si>
    <t>&lt;180</t>
  </si>
  <si>
    <t>Zn (mg/Kg)</t>
  </si>
  <si>
    <t>&gt;0.5</t>
  </si>
  <si>
    <t>BUT - this figure is low, surely vegie crops have much more value lost soil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</si>
</sst>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0.0"/>
    <numFmt numFmtId="165" formatCode="&quot;$&quot;#,##0.00"/>
  </numFmts>
  <fonts count="21"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20"/>
      <color theme="1"/>
      <name val="Calibri"/>
      <family val="2"/>
      <scheme val="minor"/>
    </font>
    <font>
      <b/>
      <sz val="11"/>
      <color rgb="FF006100"/>
      <name val="Calibri"/>
      <family val="2"/>
      <scheme val="minor"/>
    </font>
    <font>
      <sz val="11"/>
      <color rgb="FF9C5700"/>
      <name val="Calibri"/>
      <family val="2"/>
      <scheme val="minor"/>
    </font>
    <font>
      <b/>
      <sz val="36"/>
      <color theme="1"/>
      <name val="MetaPro-Black"/>
      <family val="2"/>
    </font>
    <font>
      <sz val="11"/>
      <color theme="1"/>
      <name val="MetaPro-Black"/>
      <family val="2"/>
    </font>
    <font>
      <b/>
      <sz val="14"/>
      <color rgb="FF006100"/>
      <name val="MetaPro-Black"/>
      <family val="2"/>
    </font>
    <font>
      <b/>
      <sz val="14"/>
      <color rgb="FF9C0006"/>
      <name val="MetaPro-Black"/>
      <family val="2"/>
    </font>
    <font>
      <sz val="14"/>
      <color theme="1"/>
      <name val="MetaPro-Norm"/>
      <family val="2"/>
    </font>
    <font>
      <b/>
      <sz val="14"/>
      <color theme="1"/>
      <name val="MetaPro-Norm"/>
      <family val="2"/>
    </font>
    <font>
      <b/>
      <sz val="12"/>
      <color theme="1"/>
      <name val="MetaPro-Black"/>
      <family val="2"/>
    </font>
    <font>
      <b/>
      <sz val="12"/>
      <name val="MetaPro-Black"/>
      <family val="2"/>
    </font>
    <font>
      <sz val="12"/>
      <color theme="1"/>
      <name val="MetaPro-Norm"/>
      <family val="2"/>
    </font>
    <font>
      <sz val="11"/>
      <color theme="0"/>
      <name val="Calibri"/>
      <family val="2"/>
      <scheme val="minor"/>
    </font>
    <font>
      <sz val="16"/>
      <color theme="1"/>
      <name val="Calibri"/>
      <family val="2"/>
      <scheme val="minor"/>
    </font>
    <font>
      <b/>
      <sz val="14"/>
      <color theme="1"/>
      <name val="MetaPro-Black"/>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theme="7" tint="0.59999389629810485"/>
        <bgColor indexed="64"/>
      </patternFill>
    </fill>
    <fill>
      <patternFill patternType="solid">
        <fgColor theme="0"/>
        <bgColor indexed="64"/>
      </patternFill>
    </fill>
    <fill>
      <patternFill patternType="solid">
        <fgColor rgb="FFFFEB9C"/>
      </patternFill>
    </fill>
    <fill>
      <patternFill patternType="solid">
        <fgColor theme="0" tint="-4.9989318521683403E-2"/>
        <bgColor indexed="64"/>
      </patternFill>
    </fill>
    <fill>
      <patternFill patternType="solid">
        <fgColor rgb="FF09354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0" fontId="1" fillId="2" borderId="0" applyNumberFormat="0" applyBorder="0" applyAlignment="0" applyProtection="0"/>
    <xf numFmtId="44" fontId="3" fillId="0" borderId="0" applyFont="0" applyFill="0" applyBorder="0" applyAlignment="0" applyProtection="0"/>
    <xf numFmtId="0" fontId="4" fillId="3" borderId="0" applyNumberFormat="0" applyBorder="0" applyAlignment="0" applyProtection="0"/>
    <xf numFmtId="0" fontId="8" fillId="6" borderId="0" applyNumberFormat="0" applyBorder="0" applyAlignment="0" applyProtection="0"/>
  </cellStyleXfs>
  <cellXfs count="45">
    <xf numFmtId="0" fontId="0" fillId="0" borderId="0" xfId="0"/>
    <xf numFmtId="0" fontId="0" fillId="0" borderId="2" xfId="0" applyBorder="1"/>
    <xf numFmtId="6" fontId="0" fillId="0" borderId="0" xfId="0" applyNumberFormat="1"/>
    <xf numFmtId="0" fontId="5" fillId="0" borderId="0" xfId="0" applyFont="1"/>
    <xf numFmtId="0" fontId="6" fillId="0" borderId="0" xfId="0" applyFont="1"/>
    <xf numFmtId="16" fontId="0" fillId="0" borderId="0" xfId="0" applyNumberFormat="1"/>
    <xf numFmtId="17" fontId="0" fillId="0" borderId="0" xfId="0" applyNumberFormat="1"/>
    <xf numFmtId="0" fontId="2" fillId="0" borderId="0" xfId="0" applyFont="1"/>
    <xf numFmtId="0" fontId="0" fillId="0" borderId="4" xfId="0" applyBorder="1"/>
    <xf numFmtId="0" fontId="1" fillId="2" borderId="3" xfId="1" applyBorder="1"/>
    <xf numFmtId="0" fontId="7" fillId="2" borderId="3" xfId="1" applyFont="1" applyBorder="1"/>
    <xf numFmtId="0" fontId="2" fillId="0" borderId="0" xfId="0" applyFont="1" applyAlignment="1">
      <alignment wrapText="1"/>
    </xf>
    <xf numFmtId="44" fontId="0" fillId="0" borderId="0" xfId="2" applyFont="1"/>
    <xf numFmtId="44" fontId="0" fillId="0" borderId="1" xfId="0" applyNumberFormat="1" applyBorder="1"/>
    <xf numFmtId="0" fontId="10" fillId="0" borderId="0" xfId="0" applyFont="1"/>
    <xf numFmtId="0" fontId="15" fillId="7" borderId="1" xfId="0" applyFont="1" applyFill="1" applyBorder="1" applyAlignment="1">
      <alignment vertical="center" wrapText="1"/>
    </xf>
    <xf numFmtId="0" fontId="16" fillId="7" borderId="1" xfId="4" applyFont="1" applyFill="1" applyBorder="1" applyAlignment="1">
      <alignment vertical="center" wrapText="1"/>
    </xf>
    <xf numFmtId="0" fontId="0" fillId="8" borderId="0" xfId="0" applyFill="1"/>
    <xf numFmtId="0" fontId="4" fillId="5" borderId="0" xfId="3" applyFill="1" applyBorder="1"/>
    <xf numFmtId="44" fontId="0" fillId="0" borderId="0" xfId="2" applyFont="1" applyBorder="1"/>
    <xf numFmtId="0" fontId="5" fillId="0" borderId="0" xfId="0" applyFont="1" applyAlignment="1">
      <alignment horizontal="left" wrapText="1"/>
    </xf>
    <xf numFmtId="164" fontId="5" fillId="0" borderId="0" xfId="0" applyNumberFormat="1" applyFont="1"/>
    <xf numFmtId="0" fontId="0" fillId="0" borderId="0" xfId="0" applyAlignment="1">
      <alignment horizontal="left"/>
    </xf>
    <xf numFmtId="0" fontId="19" fillId="0" borderId="0" xfId="0" applyFont="1"/>
    <xf numFmtId="0" fontId="13" fillId="0" borderId="0" xfId="0" applyFont="1" applyAlignment="1">
      <alignment horizontal="center" vertical="center" wrapText="1"/>
    </xf>
    <xf numFmtId="0" fontId="11" fillId="2" borderId="1" xfId="1" applyFont="1" applyBorder="1" applyAlignment="1" applyProtection="1">
      <alignment horizontal="center" vertical="center"/>
      <protection locked="0"/>
    </xf>
    <xf numFmtId="0" fontId="11" fillId="2" borderId="1" xfId="1" applyFont="1" applyBorder="1" applyAlignment="1" applyProtection="1">
      <alignment vertical="center" wrapText="1"/>
      <protection locked="0"/>
    </xf>
    <xf numFmtId="165" fontId="20" fillId="0" borderId="1" xfId="0" applyNumberFormat="1" applyFont="1" applyBorder="1" applyAlignment="1" applyProtection="1">
      <alignment vertical="center"/>
      <protection locked="0"/>
    </xf>
    <xf numFmtId="0" fontId="11" fillId="2" borderId="1" xfId="1" applyFont="1" applyBorder="1" applyAlignment="1" applyProtection="1">
      <alignment horizontal="center" vertical="center" wrapText="1"/>
      <protection locked="0"/>
    </xf>
    <xf numFmtId="0" fontId="20" fillId="0" borderId="1" xfId="0" applyFont="1" applyBorder="1" applyAlignment="1">
      <alignment horizontal="center" vertical="center"/>
    </xf>
    <xf numFmtId="44" fontId="20" fillId="0" borderId="1" xfId="2" applyFont="1" applyBorder="1" applyAlignment="1" applyProtection="1">
      <alignment vertical="center"/>
    </xf>
    <xf numFmtId="2" fontId="20" fillId="0" borderId="1" xfId="0" applyNumberFormat="1" applyFont="1" applyBorder="1" applyAlignment="1">
      <alignment horizontal="center" vertical="center"/>
    </xf>
    <xf numFmtId="44" fontId="20" fillId="0" borderId="1" xfId="0" applyNumberFormat="1" applyFont="1" applyBorder="1" applyAlignment="1">
      <alignment vertical="center"/>
    </xf>
    <xf numFmtId="44" fontId="20" fillId="5" borderId="1" xfId="0" applyNumberFormat="1" applyFont="1" applyFill="1" applyBorder="1" applyAlignment="1">
      <alignment vertical="center"/>
    </xf>
    <xf numFmtId="0" fontId="0" fillId="8" borderId="0" xfId="0" applyFill="1" applyAlignment="1">
      <alignment horizontal="center"/>
    </xf>
    <xf numFmtId="0" fontId="19" fillId="0" borderId="0" xfId="0" applyFont="1" applyAlignment="1">
      <alignment horizontal="left" wrapText="1"/>
    </xf>
    <xf numFmtId="0" fontId="9" fillId="0" borderId="0" xfId="0" applyFont="1" applyAlignment="1">
      <alignment horizontal="center"/>
    </xf>
    <xf numFmtId="0" fontId="13" fillId="0" borderId="0" xfId="0" applyFont="1" applyAlignment="1">
      <alignment horizontal="center" vertical="center" wrapText="1"/>
    </xf>
    <xf numFmtId="0" fontId="18" fillId="8" borderId="0" xfId="0" applyFont="1" applyFill="1" applyAlignment="1">
      <alignment horizontal="center"/>
    </xf>
    <xf numFmtId="0" fontId="17" fillId="4" borderId="0" xfId="0" applyFont="1" applyFill="1" applyAlignment="1">
      <alignment horizontal="center" vertical="center" wrapText="1"/>
    </xf>
    <xf numFmtId="0" fontId="13" fillId="4" borderId="0" xfId="0" applyFont="1" applyFill="1" applyAlignment="1">
      <alignment horizontal="center" vertical="center" wrapText="1"/>
    </xf>
    <xf numFmtId="0" fontId="12" fillId="5" borderId="0" xfId="3" applyFont="1" applyFill="1" applyBorder="1" applyAlignment="1">
      <alignment horizontal="center"/>
    </xf>
    <xf numFmtId="0" fontId="11" fillId="5" borderId="0" xfId="1" applyFont="1" applyFill="1" applyBorder="1" applyAlignment="1">
      <alignment horizontal="center" vertical="center"/>
    </xf>
    <xf numFmtId="0" fontId="14" fillId="5" borderId="0" xfId="1" applyFont="1" applyFill="1" applyBorder="1" applyAlignment="1">
      <alignment horizontal="center" vertical="center" wrapText="1"/>
    </xf>
    <xf numFmtId="0" fontId="0" fillId="0" borderId="0" xfId="0" applyAlignment="1">
      <alignment horizontal="center"/>
    </xf>
  </cellXfs>
  <cellStyles count="5">
    <cellStyle name="Bad" xfId="3" builtinId="27"/>
    <cellStyle name="Currency" xfId="2" builtinId="4"/>
    <cellStyle name="Good" xfId="1" builtinId="26"/>
    <cellStyle name="Neutral" xfId="4" builtinId="28"/>
    <cellStyle name="Normal" xfId="0" builtinId="0"/>
  </cellStyles>
  <dxfs count="0"/>
  <tableStyles count="0" defaultTableStyle="TableStyleMedium2" defaultPivotStyle="PivotStyleLight16"/>
  <colors>
    <mruColors>
      <color rgb="FF093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127928</xdr:rowOff>
    </xdr:from>
    <xdr:to>
      <xdr:col>12</xdr:col>
      <xdr:colOff>0</xdr:colOff>
      <xdr:row>0</xdr:row>
      <xdr:rowOff>1304925</xdr:rowOff>
    </xdr:to>
    <xdr:sp macro="" textlink="">
      <xdr:nvSpPr>
        <xdr:cNvPr id="2" name="TextBox 1">
          <a:extLst>
            <a:ext uri="{FF2B5EF4-FFF2-40B4-BE49-F238E27FC236}">
              <a16:creationId xmlns:a16="http://schemas.microsoft.com/office/drawing/2014/main" id="{52E02154-7B00-423B-A6FB-5FACB5FC7E9C}"/>
            </a:ext>
          </a:extLst>
        </xdr:cNvPr>
        <xdr:cNvSpPr txBox="1"/>
      </xdr:nvSpPr>
      <xdr:spPr>
        <a:xfrm>
          <a:off x="12049125" y="127928"/>
          <a:ext cx="3140270" cy="1176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200">
              <a:solidFill>
                <a:schemeClr val="bg1"/>
              </a:solidFill>
              <a:latin typeface="MetaPro-Medi" panose="020B0604030101020102" pitchFamily="34" charset="0"/>
            </a:rPr>
            <a:t>Regional Agriculture</a:t>
          </a:r>
          <a:r>
            <a:rPr lang="en-AU" sz="1200" baseline="0">
              <a:solidFill>
                <a:schemeClr val="bg1"/>
              </a:solidFill>
              <a:latin typeface="MetaPro-Medi" panose="020B0604030101020102" pitchFamily="34" charset="0"/>
            </a:rPr>
            <a:t> Landcare Facilitator</a:t>
          </a:r>
        </a:p>
        <a:p>
          <a:pPr algn="r"/>
          <a:r>
            <a:rPr lang="en-AU" sz="1100" baseline="0">
              <a:solidFill>
                <a:schemeClr val="bg1"/>
              </a:solidFill>
              <a:latin typeface="MetaPro-Norm" panose="020B0504030101020102" pitchFamily="34" charset="0"/>
            </a:rPr>
            <a:t>admin@nrmnorth.org,au</a:t>
          </a:r>
        </a:p>
        <a:p>
          <a:pPr algn="r"/>
          <a:r>
            <a:rPr lang="en-AU" sz="1100" baseline="0">
              <a:solidFill>
                <a:schemeClr val="bg1"/>
              </a:solidFill>
              <a:latin typeface="MetaPro-Norm" panose="020B0504030101020102" pitchFamily="34" charset="0"/>
            </a:rPr>
            <a:t>nrmnorth.org.au</a:t>
          </a:r>
        </a:p>
        <a:p>
          <a:pPr algn="r"/>
          <a:r>
            <a:rPr lang="en-AU" sz="1100" baseline="0">
              <a:solidFill>
                <a:schemeClr val="bg1"/>
              </a:solidFill>
              <a:latin typeface="MetaPro-Norm" panose="020B0504030101020102" pitchFamily="34" charset="0"/>
            </a:rPr>
            <a:t>03 6333 7777</a:t>
          </a:r>
          <a:endParaRPr lang="en-AU" sz="1100">
            <a:solidFill>
              <a:schemeClr val="bg1"/>
            </a:solidFill>
            <a:latin typeface="MetaPro-Norm" panose="020B0504030101020102" pitchFamily="34" charset="0"/>
          </a:endParaRPr>
        </a:p>
      </xdr:txBody>
    </xdr:sp>
    <xdr:clientData/>
  </xdr:twoCellAnchor>
  <xdr:twoCellAnchor editAs="oneCell">
    <xdr:from>
      <xdr:col>0</xdr:col>
      <xdr:colOff>441569</xdr:colOff>
      <xdr:row>0</xdr:row>
      <xdr:rowOff>329615</xdr:rowOff>
    </xdr:from>
    <xdr:to>
      <xdr:col>0</xdr:col>
      <xdr:colOff>2575439</xdr:colOff>
      <xdr:row>2</xdr:row>
      <xdr:rowOff>219075</xdr:rowOff>
    </xdr:to>
    <xdr:pic>
      <xdr:nvPicPr>
        <xdr:cNvPr id="3" name="Picture 2">
          <a:extLst>
            <a:ext uri="{FF2B5EF4-FFF2-40B4-BE49-F238E27FC236}">
              <a16:creationId xmlns:a16="http://schemas.microsoft.com/office/drawing/2014/main" id="{5DD8343B-893D-4423-9852-62A8711414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569" y="329615"/>
          <a:ext cx="2133870" cy="1489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1319091</xdr:colOff>
      <xdr:row>7</xdr:row>
      <xdr:rowOff>21249</xdr:rowOff>
    </xdr:from>
    <xdr:to>
      <xdr:col>12</xdr:col>
      <xdr:colOff>518673</xdr:colOff>
      <xdr:row>7</xdr:row>
      <xdr:rowOff>1155229</xdr:rowOff>
    </xdr:to>
    <xdr:pic>
      <xdr:nvPicPr>
        <xdr:cNvPr id="3" name="Picture 7">
          <a:extLst>
            <a:ext uri="{FF2B5EF4-FFF2-40B4-BE49-F238E27FC236}">
              <a16:creationId xmlns:a16="http://schemas.microsoft.com/office/drawing/2014/main" id="{D20D87F4-1C2D-450D-85D0-79BE0E45DB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0516" y="5202849"/>
          <a:ext cx="3476307" cy="1133980"/>
        </a:xfrm>
        <a:prstGeom prst="rect">
          <a:avLst/>
        </a:prstGeom>
      </xdr:spPr>
    </xdr:pic>
    <xdr:clientData/>
  </xdr:twoCellAnchor>
  <xdr:twoCellAnchor>
    <xdr:from>
      <xdr:col>9</xdr:col>
      <xdr:colOff>371231</xdr:colOff>
      <xdr:row>0</xdr:row>
      <xdr:rowOff>468923</xdr:rowOff>
    </xdr:from>
    <xdr:to>
      <xdr:col>13</xdr:col>
      <xdr:colOff>566615</xdr:colOff>
      <xdr:row>1</xdr:row>
      <xdr:rowOff>312616</xdr:rowOff>
    </xdr:to>
    <xdr:sp macro="" textlink="">
      <xdr:nvSpPr>
        <xdr:cNvPr id="2" name="TextBox 1">
          <a:extLst>
            <a:ext uri="{FF2B5EF4-FFF2-40B4-BE49-F238E27FC236}">
              <a16:creationId xmlns:a16="http://schemas.microsoft.com/office/drawing/2014/main" id="{EEE77590-D1A6-4C33-842F-1C4CC09B425E}"/>
            </a:ext>
          </a:extLst>
        </xdr:cNvPr>
        <xdr:cNvSpPr txBox="1"/>
      </xdr:nvSpPr>
      <xdr:spPr>
        <a:xfrm>
          <a:off x="10189308" y="468923"/>
          <a:ext cx="5158153" cy="1406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200">
              <a:solidFill>
                <a:schemeClr val="bg1"/>
              </a:solidFill>
              <a:latin typeface="MetaPro-Medi" panose="020B0604030101020102" pitchFamily="34" charset="0"/>
            </a:rPr>
            <a:t>Regional Agriculture</a:t>
          </a:r>
          <a:r>
            <a:rPr lang="en-AU" sz="1200" baseline="0">
              <a:solidFill>
                <a:schemeClr val="bg1"/>
              </a:solidFill>
              <a:latin typeface="MetaPro-Medi" panose="020B0604030101020102" pitchFamily="34" charset="0"/>
            </a:rPr>
            <a:t> Landcare Facilitator</a:t>
          </a:r>
        </a:p>
        <a:p>
          <a:pPr algn="r"/>
          <a:r>
            <a:rPr lang="en-AU" sz="1100" baseline="0">
              <a:solidFill>
                <a:schemeClr val="bg1"/>
              </a:solidFill>
              <a:latin typeface="MetaPro-Norm" panose="020B0504030101020102" pitchFamily="34" charset="0"/>
            </a:rPr>
            <a:t>admin@nrmnorth.org,au</a:t>
          </a:r>
        </a:p>
        <a:p>
          <a:pPr algn="r"/>
          <a:r>
            <a:rPr lang="en-AU" sz="1100" baseline="0">
              <a:solidFill>
                <a:schemeClr val="bg1"/>
              </a:solidFill>
              <a:latin typeface="MetaPro-Norm" panose="020B0504030101020102" pitchFamily="34" charset="0"/>
            </a:rPr>
            <a:t>nrmnorth.org.au</a:t>
          </a:r>
        </a:p>
        <a:p>
          <a:pPr algn="r"/>
          <a:r>
            <a:rPr lang="en-AU" sz="1100" baseline="0">
              <a:solidFill>
                <a:schemeClr val="bg1"/>
              </a:solidFill>
              <a:latin typeface="MetaPro-Norm" panose="020B0504030101020102" pitchFamily="34" charset="0"/>
            </a:rPr>
            <a:t>03 6333 7777</a:t>
          </a:r>
          <a:endParaRPr lang="en-AU" sz="1100">
            <a:solidFill>
              <a:schemeClr val="bg1"/>
            </a:solidFill>
            <a:latin typeface="MetaPro-Norm" panose="020B0504030101020102" pitchFamily="34" charset="0"/>
          </a:endParaRPr>
        </a:p>
      </xdr:txBody>
    </xdr:sp>
    <xdr:clientData/>
  </xdr:twoCellAnchor>
  <xdr:twoCellAnchor editAs="oneCell">
    <xdr:from>
      <xdr:col>0</xdr:col>
      <xdr:colOff>517769</xdr:colOff>
      <xdr:row>0</xdr:row>
      <xdr:rowOff>459155</xdr:rowOff>
    </xdr:from>
    <xdr:to>
      <xdr:col>3</xdr:col>
      <xdr:colOff>12945</xdr:colOff>
      <xdr:row>1</xdr:row>
      <xdr:rowOff>435227</xdr:rowOff>
    </xdr:to>
    <xdr:pic>
      <xdr:nvPicPr>
        <xdr:cNvPr id="11" name="Picture 10">
          <a:extLst>
            <a:ext uri="{FF2B5EF4-FFF2-40B4-BE49-F238E27FC236}">
              <a16:creationId xmlns:a16="http://schemas.microsoft.com/office/drawing/2014/main" id="{10668DA6-8459-42D8-B090-6CADC32F0B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7769" y="459155"/>
          <a:ext cx="2276232" cy="1579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EABA1-2F15-4581-9073-495AB72EB028}">
  <dimension ref="A1:L20"/>
  <sheetViews>
    <sheetView showGridLines="0" tabSelected="1" workbookViewId="0">
      <selection activeCell="A21" sqref="A21"/>
    </sheetView>
  </sheetViews>
  <sheetFormatPr defaultRowHeight="14.4" x14ac:dyDescent="0.3"/>
  <cols>
    <col min="1" max="1" width="125.88671875" customWidth="1"/>
  </cols>
  <sheetData>
    <row r="1" spans="1:12" ht="111" customHeight="1" x14ac:dyDescent="0.3">
      <c r="A1" s="17"/>
      <c r="B1" s="34"/>
      <c r="C1" s="34"/>
      <c r="D1" s="34"/>
      <c r="E1" s="34"/>
      <c r="F1" s="34"/>
      <c r="G1" s="34"/>
      <c r="H1" s="34"/>
      <c r="I1" s="34"/>
      <c r="J1" s="34"/>
      <c r="K1" s="34"/>
      <c r="L1" s="34"/>
    </row>
    <row r="3" spans="1:12" ht="46.5" customHeight="1" x14ac:dyDescent="1.5">
      <c r="A3" s="36" t="s">
        <v>0</v>
      </c>
      <c r="B3" s="36"/>
      <c r="C3" s="36"/>
      <c r="D3" s="36"/>
      <c r="E3" s="36"/>
      <c r="F3" s="36"/>
      <c r="G3" s="36"/>
      <c r="H3" s="36"/>
      <c r="I3" s="36"/>
      <c r="J3" s="36"/>
      <c r="K3" s="36"/>
      <c r="L3" s="36"/>
    </row>
    <row r="4" spans="1:12" ht="6.75" customHeight="1" x14ac:dyDescent="0.3"/>
    <row r="5" spans="1:12" ht="24.9" customHeight="1" x14ac:dyDescent="0.4">
      <c r="A5" s="23" t="s">
        <v>1</v>
      </c>
    </row>
    <row r="6" spans="1:12" ht="24.9" customHeight="1" x14ac:dyDescent="0.4">
      <c r="A6" s="23" t="s">
        <v>2</v>
      </c>
    </row>
    <row r="7" spans="1:12" ht="24.9" customHeight="1" x14ac:dyDescent="0.4">
      <c r="A7" s="23" t="s">
        <v>3</v>
      </c>
    </row>
    <row r="8" spans="1:12" ht="24.9" customHeight="1" x14ac:dyDescent="0.4">
      <c r="A8" s="23" t="s">
        <v>4</v>
      </c>
    </row>
    <row r="9" spans="1:12" s="22" customFormat="1" ht="24.9" customHeight="1" x14ac:dyDescent="0.4">
      <c r="A9" s="35" t="s">
        <v>5</v>
      </c>
      <c r="B9" s="35"/>
      <c r="C9" s="35"/>
      <c r="D9" s="35"/>
      <c r="E9" s="35"/>
      <c r="F9" s="35"/>
      <c r="G9" s="35"/>
      <c r="H9" s="35"/>
      <c r="I9" s="35"/>
      <c r="J9" s="35"/>
      <c r="K9" s="35"/>
      <c r="L9" s="35"/>
    </row>
    <row r="10" spans="1:12" ht="24.9" customHeight="1" x14ac:dyDescent="0.4">
      <c r="A10" s="35" t="s">
        <v>6</v>
      </c>
      <c r="B10" s="35"/>
      <c r="C10" s="35"/>
      <c r="D10" s="35"/>
      <c r="E10" s="35"/>
      <c r="F10" s="35"/>
      <c r="G10" s="35"/>
      <c r="H10" s="35"/>
      <c r="I10" s="35"/>
      <c r="J10" s="35"/>
      <c r="K10" s="35"/>
      <c r="L10" s="35"/>
    </row>
    <row r="11" spans="1:12" ht="24.9" customHeight="1" x14ac:dyDescent="0.4">
      <c r="A11" s="23" t="s">
        <v>7</v>
      </c>
    </row>
    <row r="12" spans="1:12" ht="24.9" customHeight="1" x14ac:dyDescent="0.4">
      <c r="A12" s="23" t="s">
        <v>8</v>
      </c>
    </row>
    <row r="13" spans="1:12" ht="24.9" customHeight="1" x14ac:dyDescent="0.4">
      <c r="A13" s="23" t="s">
        <v>9</v>
      </c>
    </row>
    <row r="14" spans="1:12" ht="24.9" customHeight="1" x14ac:dyDescent="0.4">
      <c r="A14" s="23" t="s">
        <v>10</v>
      </c>
    </row>
    <row r="15" spans="1:12" ht="24.9" customHeight="1" x14ac:dyDescent="0.4">
      <c r="A15" s="23" t="s">
        <v>11</v>
      </c>
    </row>
    <row r="16" spans="1:12" ht="24.9" customHeight="1" x14ac:dyDescent="0.4">
      <c r="A16" s="23" t="s">
        <v>12</v>
      </c>
    </row>
    <row r="17" spans="1:1" ht="24.9" customHeight="1" x14ac:dyDescent="0.4">
      <c r="A17" s="23" t="s">
        <v>13</v>
      </c>
    </row>
    <row r="18" spans="1:1" ht="24.9" customHeight="1" x14ac:dyDescent="0.4">
      <c r="A18" s="23" t="s">
        <v>14</v>
      </c>
    </row>
    <row r="19" spans="1:1" ht="6" customHeight="1" x14ac:dyDescent="0.4">
      <c r="A19" s="23"/>
    </row>
    <row r="20" spans="1:1" ht="21" x14ac:dyDescent="0.4">
      <c r="A20" s="23" t="s">
        <v>15</v>
      </c>
    </row>
  </sheetData>
  <mergeCells count="4">
    <mergeCell ref="B1:L1"/>
    <mergeCell ref="A9:L9"/>
    <mergeCell ref="A3:L3"/>
    <mergeCell ref="A10:L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showGridLines="0" zoomScale="85" zoomScaleNormal="85" workbookViewId="0">
      <selection activeCell="K7" sqref="K7"/>
    </sheetView>
  </sheetViews>
  <sheetFormatPr defaultRowHeight="14.4" x14ac:dyDescent="0.3"/>
  <cols>
    <col min="1" max="1" width="13.88671875" customWidth="1"/>
    <col min="2" max="2" width="10.109375" customWidth="1"/>
    <col min="3" max="3" width="16.5546875" customWidth="1"/>
    <col min="4" max="4" width="10" customWidth="1"/>
    <col min="5" max="5" width="12.33203125" customWidth="1"/>
    <col min="6" max="6" width="11.109375" customWidth="1"/>
    <col min="7" max="7" width="12.109375" customWidth="1"/>
    <col min="8" max="8" width="53.88671875" customWidth="1"/>
    <col min="9" max="9" width="18" customWidth="1"/>
    <col min="10" max="10" width="13" customWidth="1"/>
    <col min="11" max="11" width="45.44140625" customWidth="1"/>
    <col min="12" max="12" width="18.6640625" customWidth="1"/>
    <col min="13" max="13" width="15.88671875" customWidth="1"/>
    <col min="14" max="14" width="18.6640625" customWidth="1"/>
  </cols>
  <sheetData>
    <row r="1" spans="1:15" ht="126" customHeight="1" x14ac:dyDescent="0.3">
      <c r="A1" s="34"/>
      <c r="B1" s="34"/>
      <c r="C1" s="34"/>
      <c r="D1" s="34"/>
      <c r="E1" s="34"/>
      <c r="F1" s="34"/>
      <c r="G1" s="34"/>
      <c r="H1" s="34"/>
      <c r="I1" s="34"/>
      <c r="J1" s="34"/>
      <c r="K1" s="34"/>
      <c r="L1" s="34"/>
      <c r="M1" s="34"/>
      <c r="N1" s="34"/>
    </row>
    <row r="2" spans="1:15" ht="63.75" customHeight="1" x14ac:dyDescent="1.5">
      <c r="A2" s="36" t="s">
        <v>16</v>
      </c>
      <c r="B2" s="36"/>
      <c r="C2" s="36"/>
      <c r="D2" s="36"/>
      <c r="E2" s="36"/>
      <c r="F2" s="36"/>
      <c r="G2" s="36"/>
      <c r="H2" s="36"/>
      <c r="I2" s="36"/>
      <c r="J2" s="36"/>
      <c r="K2" s="36"/>
      <c r="L2" s="36"/>
      <c r="M2" s="36"/>
      <c r="N2" s="36"/>
    </row>
    <row r="3" spans="1:15" s="14" customFormat="1" ht="54.75" customHeight="1" x14ac:dyDescent="0.5">
      <c r="A3" s="43" t="s">
        <v>17</v>
      </c>
      <c r="B3" s="43"/>
      <c r="C3" s="43"/>
      <c r="D3" s="43"/>
      <c r="E3" s="43"/>
      <c r="F3" s="43"/>
      <c r="G3" s="43"/>
      <c r="H3" s="43"/>
      <c r="I3" s="43"/>
      <c r="J3" s="43"/>
      <c r="K3" s="43"/>
      <c r="L3" s="43"/>
      <c r="M3" s="43"/>
      <c r="N3" s="43"/>
    </row>
    <row r="4" spans="1:15" s="14" customFormat="1" ht="0.75" customHeight="1" x14ac:dyDescent="0.6">
      <c r="A4" s="41"/>
      <c r="B4" s="41"/>
      <c r="C4" s="41"/>
      <c r="D4" s="41"/>
      <c r="E4" s="41"/>
      <c r="F4" s="41"/>
      <c r="G4" s="41"/>
      <c r="H4" s="41"/>
      <c r="I4" s="41"/>
      <c r="J4" s="41"/>
      <c r="K4" s="41"/>
      <c r="L4" s="41"/>
      <c r="M4" s="41"/>
      <c r="N4" s="41"/>
    </row>
    <row r="5" spans="1:15" s="14" customFormat="1" ht="20.25" customHeight="1" x14ac:dyDescent="0.5">
      <c r="A5" s="42" t="s">
        <v>18</v>
      </c>
      <c r="B5" s="42"/>
      <c r="C5" s="42"/>
      <c r="D5" s="42"/>
      <c r="E5" s="42"/>
      <c r="F5" s="42"/>
      <c r="G5" s="42"/>
      <c r="H5" s="42"/>
      <c r="I5" s="42"/>
      <c r="J5" s="42"/>
      <c r="K5" s="42"/>
      <c r="L5" s="42"/>
      <c r="M5" s="42"/>
      <c r="N5" s="42"/>
    </row>
    <row r="6" spans="1:15" s="14" customFormat="1" ht="98.25" customHeight="1" x14ac:dyDescent="0.5">
      <c r="A6" s="15" t="s">
        <v>19</v>
      </c>
      <c r="B6" s="15" t="s">
        <v>20</v>
      </c>
      <c r="C6" s="15" t="s">
        <v>21</v>
      </c>
      <c r="D6" s="15" t="s">
        <v>22</v>
      </c>
      <c r="E6" s="15" t="s">
        <v>23</v>
      </c>
      <c r="F6" s="15" t="s">
        <v>24</v>
      </c>
      <c r="G6" s="15" t="s">
        <v>25</v>
      </c>
      <c r="H6" s="15" t="s">
        <v>26</v>
      </c>
      <c r="I6" s="16" t="s">
        <v>27</v>
      </c>
      <c r="J6" s="15" t="s">
        <v>28</v>
      </c>
      <c r="K6" s="15" t="s">
        <v>29</v>
      </c>
      <c r="L6" s="15" t="s">
        <v>30</v>
      </c>
      <c r="M6" s="15" t="s">
        <v>31</v>
      </c>
      <c r="N6" s="15" t="s">
        <v>32</v>
      </c>
    </row>
    <row r="7" spans="1:15" s="14" customFormat="1" ht="44.25" customHeight="1" x14ac:dyDescent="0.5">
      <c r="A7" s="25">
        <v>0</v>
      </c>
      <c r="B7" s="29">
        <f>A7*10</f>
        <v>0</v>
      </c>
      <c r="C7" s="28" t="s">
        <v>33</v>
      </c>
      <c r="D7" s="29">
        <f>VLOOKUP(C7,A11:B17,2,)*B7</f>
        <v>0</v>
      </c>
      <c r="E7" s="25">
        <v>0</v>
      </c>
      <c r="F7" s="29">
        <f>D7*E7</f>
        <v>0</v>
      </c>
      <c r="G7" s="29">
        <f>E7*B7</f>
        <v>0</v>
      </c>
      <c r="H7" s="26" t="s">
        <v>34</v>
      </c>
      <c r="I7" s="30">
        <f>VLOOKUP(H7,H10:I12,2,)*F7</f>
        <v>0</v>
      </c>
      <c r="J7" s="31">
        <f>A7/3</f>
        <v>0</v>
      </c>
      <c r="K7" s="26" t="s">
        <v>35</v>
      </c>
      <c r="L7" s="27">
        <f>VLOOKUP(K7,K10:L15,2,)</f>
        <v>10274</v>
      </c>
      <c r="M7" s="32">
        <f>L7*J7/100*E7</f>
        <v>0</v>
      </c>
      <c r="N7" s="33">
        <f>I7+M7*10</f>
        <v>0</v>
      </c>
    </row>
    <row r="8" spans="1:15" s="14" customFormat="1" ht="95.25" customHeight="1" x14ac:dyDescent="0.5">
      <c r="A8" s="37" t="s">
        <v>36</v>
      </c>
      <c r="B8" s="37"/>
      <c r="C8" s="37"/>
      <c r="D8" s="37"/>
      <c r="E8" s="37"/>
      <c r="F8" s="37"/>
      <c r="G8" s="37"/>
      <c r="H8" s="37"/>
      <c r="I8" s="37"/>
      <c r="J8" s="37"/>
      <c r="K8" s="24"/>
      <c r="L8" s="24"/>
      <c r="M8" s="24"/>
      <c r="N8" s="24"/>
    </row>
    <row r="9" spans="1:15" ht="23.25" hidden="1" customHeight="1" x14ac:dyDescent="0.3">
      <c r="H9" s="18" t="s">
        <v>37</v>
      </c>
      <c r="I9" s="18"/>
      <c r="K9" t="s">
        <v>38</v>
      </c>
    </row>
    <row r="10" spans="1:15" ht="19.5" hidden="1" customHeight="1" x14ac:dyDescent="0.3">
      <c r="A10" t="s">
        <v>39</v>
      </c>
      <c r="B10" t="s">
        <v>40</v>
      </c>
      <c r="D10" s="3"/>
      <c r="H10" t="s">
        <v>34</v>
      </c>
      <c r="I10" s="19">
        <v>52</v>
      </c>
      <c r="J10" s="20"/>
      <c r="K10" t="s">
        <v>35</v>
      </c>
      <c r="L10" s="2">
        <v>10274</v>
      </c>
      <c r="M10" s="2"/>
    </row>
    <row r="11" spans="1:15" ht="17.25" hidden="1" customHeight="1" x14ac:dyDescent="0.3">
      <c r="A11" t="s">
        <v>33</v>
      </c>
      <c r="B11">
        <v>1.2</v>
      </c>
      <c r="D11" s="21"/>
      <c r="E11" s="3"/>
      <c r="H11" t="s">
        <v>41</v>
      </c>
      <c r="I11" s="19">
        <v>41</v>
      </c>
      <c r="J11" s="22"/>
      <c r="K11" t="s">
        <v>42</v>
      </c>
      <c r="L11" s="2">
        <v>3070</v>
      </c>
      <c r="M11" s="2"/>
    </row>
    <row r="12" spans="1:15" ht="13.5" hidden="1" customHeight="1" x14ac:dyDescent="0.3">
      <c r="A12" t="s">
        <v>43</v>
      </c>
      <c r="B12">
        <v>1</v>
      </c>
      <c r="D12" s="21"/>
      <c r="H12" t="s">
        <v>44</v>
      </c>
      <c r="I12" s="19">
        <v>32</v>
      </c>
      <c r="K12" t="s">
        <v>45</v>
      </c>
      <c r="L12" s="2">
        <v>1403</v>
      </c>
      <c r="M12" s="2"/>
    </row>
    <row r="13" spans="1:15" ht="25.5" hidden="1" customHeight="1" x14ac:dyDescent="0.3">
      <c r="A13" t="s">
        <v>46</v>
      </c>
      <c r="B13">
        <v>1.1000000000000001</v>
      </c>
      <c r="D13" s="21"/>
      <c r="K13" t="s">
        <v>47</v>
      </c>
      <c r="L13" s="2">
        <v>1292</v>
      </c>
      <c r="M13" s="2"/>
    </row>
    <row r="14" spans="1:15" ht="21.75" hidden="1" customHeight="1" x14ac:dyDescent="0.3">
      <c r="A14" t="s">
        <v>48</v>
      </c>
      <c r="B14">
        <v>1.3</v>
      </c>
      <c r="D14" s="21"/>
      <c r="K14" t="s">
        <v>49</v>
      </c>
      <c r="L14" s="2">
        <v>1038</v>
      </c>
      <c r="M14" s="2"/>
    </row>
    <row r="15" spans="1:15" ht="18" hidden="1" customHeight="1" x14ac:dyDescent="0.3">
      <c r="A15" t="s">
        <v>50</v>
      </c>
      <c r="B15">
        <v>1.1000000000000001</v>
      </c>
      <c r="D15" s="21"/>
      <c r="K15" t="s">
        <v>51</v>
      </c>
      <c r="L15" s="2">
        <v>5521</v>
      </c>
      <c r="M15" s="2"/>
    </row>
    <row r="16" spans="1:15" ht="21" hidden="1" customHeight="1" x14ac:dyDescent="0.3">
      <c r="A16" t="s">
        <v>52</v>
      </c>
      <c r="B16">
        <v>1.2</v>
      </c>
      <c r="D16" s="21"/>
      <c r="O16" s="2"/>
    </row>
    <row r="17" spans="1:14" ht="19.5" hidden="1" customHeight="1" x14ac:dyDescent="0.3">
      <c r="A17" t="s">
        <v>53</v>
      </c>
      <c r="B17">
        <v>1.2</v>
      </c>
      <c r="D17" s="21"/>
      <c r="H17" s="18"/>
    </row>
    <row r="18" spans="1:14" s="14" customFormat="1" ht="66.599999999999994" customHeight="1" x14ac:dyDescent="0.5">
      <c r="A18" s="39" t="s">
        <v>54</v>
      </c>
      <c r="B18" s="40"/>
      <c r="C18" s="40"/>
      <c r="D18" s="40"/>
      <c r="E18" s="40"/>
      <c r="F18" s="40"/>
      <c r="G18" s="40"/>
      <c r="H18" s="40"/>
      <c r="I18" s="40"/>
      <c r="J18" s="40"/>
      <c r="K18" s="40"/>
      <c r="L18" s="40"/>
      <c r="M18" s="40"/>
      <c r="N18" s="40"/>
    </row>
    <row r="19" spans="1:14" x14ac:dyDescent="0.3">
      <c r="A19" s="38" t="s">
        <v>55</v>
      </c>
      <c r="B19" s="38"/>
      <c r="C19" s="38"/>
      <c r="D19" s="38"/>
      <c r="E19" s="38"/>
      <c r="F19" s="38"/>
      <c r="G19" s="38"/>
      <c r="H19" s="38"/>
      <c r="I19" s="38"/>
      <c r="J19" s="38"/>
      <c r="K19" s="38"/>
      <c r="L19" s="38"/>
      <c r="M19" s="38"/>
      <c r="N19" s="38"/>
    </row>
  </sheetData>
  <sheetProtection algorithmName="SHA-512" hashValue="PX6/gl8CxdvRXyh7IL9PrQwlqbNj7qUFBYXnTosor/4jFH7R87xcf9+G8lNp3ZV6BSnMiLlDa/0R1949rG1tBg==" saltValue="H4PTaYBldolFZOLYfW4e8Q==" spinCount="100000" sheet="1" selectLockedCells="1"/>
  <mergeCells count="8">
    <mergeCell ref="A1:N1"/>
    <mergeCell ref="A8:J8"/>
    <mergeCell ref="A19:N19"/>
    <mergeCell ref="A18:N18"/>
    <mergeCell ref="A2:N2"/>
    <mergeCell ref="A4:N4"/>
    <mergeCell ref="A5:N5"/>
    <mergeCell ref="A3:N3"/>
  </mergeCells>
  <dataValidations count="3">
    <dataValidation type="list" allowBlank="1" showInputMessage="1" showErrorMessage="1" sqref="C7" xr:uid="{00000000-0002-0000-0000-000000000000}">
      <formula1>$A$11:$A$17</formula1>
    </dataValidation>
    <dataValidation type="list" allowBlank="1" showInputMessage="1" showErrorMessage="1" sqref="H7" xr:uid="{00000000-0002-0000-0000-000001000000}">
      <formula1>$H$10:$H$12</formula1>
    </dataValidation>
    <dataValidation type="list" allowBlank="1" showInputMessage="1" showErrorMessage="1" sqref="K7" xr:uid="{00000000-0002-0000-0000-000002000000}">
      <formula1>$K$10:$K$15</formula1>
    </dataValidation>
  </dataValidations>
  <pageMargins left="0.25" right="0.25"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DA79-EBC3-4650-88C4-1E3BC3618E20}">
  <dimension ref="A1:R21"/>
  <sheetViews>
    <sheetView zoomScale="115" zoomScaleNormal="115" workbookViewId="0">
      <selection activeCell="E28" sqref="E28"/>
    </sheetView>
  </sheetViews>
  <sheetFormatPr defaultRowHeight="14.4" x14ac:dyDescent="0.3"/>
  <cols>
    <col min="1" max="1" width="12.33203125" customWidth="1"/>
    <col min="2" max="2" width="35.88671875" customWidth="1"/>
    <col min="3" max="3" width="10.33203125" customWidth="1"/>
    <col min="4" max="4" width="11.33203125" customWidth="1"/>
    <col min="5" max="6" width="15.33203125" customWidth="1"/>
    <col min="7" max="8" width="13.44140625" customWidth="1"/>
    <col min="9" max="9" width="16.6640625" customWidth="1"/>
    <col min="13" max="13" width="14" customWidth="1"/>
    <col min="14" max="14" width="17" customWidth="1"/>
    <col min="15" max="15" width="25.109375" customWidth="1"/>
    <col min="16" max="16" width="19.88671875" customWidth="1"/>
    <col min="17" max="17" width="13.33203125" customWidth="1"/>
  </cols>
  <sheetData>
    <row r="1" spans="1:18" ht="25.8" x14ac:dyDescent="0.5">
      <c r="A1" s="4" t="s">
        <v>56</v>
      </c>
      <c r="B1" s="4"/>
      <c r="M1" s="4" t="s">
        <v>57</v>
      </c>
    </row>
    <row r="4" spans="1:18" ht="29.4" thickBot="1" x14ac:dyDescent="0.35">
      <c r="B4" s="7" t="s">
        <v>58</v>
      </c>
      <c r="D4" s="11" t="s">
        <v>59</v>
      </c>
      <c r="F4" t="s">
        <v>60</v>
      </c>
      <c r="N4" t="s">
        <v>61</v>
      </c>
      <c r="O4" t="s">
        <v>62</v>
      </c>
      <c r="P4" t="s">
        <v>61</v>
      </c>
      <c r="Q4" t="s">
        <v>61</v>
      </c>
    </row>
    <row r="5" spans="1:18" x14ac:dyDescent="0.3">
      <c r="A5" s="9" t="s">
        <v>63</v>
      </c>
      <c r="C5" s="10" t="s">
        <v>64</v>
      </c>
      <c r="E5" s="10" t="s">
        <v>65</v>
      </c>
      <c r="G5" s="10" t="s">
        <v>66</v>
      </c>
      <c r="I5" s="10" t="s">
        <v>67</v>
      </c>
      <c r="M5" t="s">
        <v>63</v>
      </c>
      <c r="N5" t="s">
        <v>51</v>
      </c>
      <c r="O5" t="s">
        <v>68</v>
      </c>
      <c r="P5" t="s">
        <v>66</v>
      </c>
      <c r="Q5" t="s">
        <v>67</v>
      </c>
    </row>
    <row r="6" spans="1:18" x14ac:dyDescent="0.3">
      <c r="A6" s="8" t="s">
        <v>69</v>
      </c>
      <c r="B6" t="s">
        <v>70</v>
      </c>
      <c r="C6" s="8">
        <v>6</v>
      </c>
      <c r="D6" s="12">
        <f>C6*1.44</f>
        <v>8.64</v>
      </c>
      <c r="E6" s="8">
        <v>5</v>
      </c>
      <c r="F6" s="12">
        <f>E6*0.72</f>
        <v>3.5999999999999996</v>
      </c>
      <c r="G6" s="8">
        <v>4</v>
      </c>
      <c r="H6" s="12">
        <f>G6*1.44</f>
        <v>5.76</v>
      </c>
      <c r="I6" s="8">
        <v>4</v>
      </c>
      <c r="J6" s="12">
        <f>I6*1.44</f>
        <v>5.76</v>
      </c>
      <c r="M6" t="s">
        <v>69</v>
      </c>
      <c r="N6" t="s">
        <v>71</v>
      </c>
      <c r="O6" t="s">
        <v>71</v>
      </c>
      <c r="P6" t="s">
        <v>71</v>
      </c>
      <c r="Q6" t="s">
        <v>71</v>
      </c>
    </row>
    <row r="7" spans="1:18" x14ac:dyDescent="0.3">
      <c r="A7" s="8" t="s">
        <v>72</v>
      </c>
      <c r="B7" s="3" t="s">
        <v>73</v>
      </c>
      <c r="C7" s="8"/>
      <c r="D7" s="12"/>
      <c r="E7" s="8"/>
      <c r="F7" s="12"/>
      <c r="G7" s="8"/>
      <c r="H7" s="12"/>
      <c r="I7" s="8"/>
      <c r="J7" s="12"/>
      <c r="M7" t="s">
        <v>72</v>
      </c>
      <c r="N7" t="s">
        <v>74</v>
      </c>
    </row>
    <row r="8" spans="1:18" x14ac:dyDescent="0.3">
      <c r="A8" s="8" t="s">
        <v>75</v>
      </c>
      <c r="B8" t="s">
        <v>76</v>
      </c>
      <c r="C8" s="8">
        <v>25</v>
      </c>
      <c r="D8" s="12">
        <f>C8*55*0.0065</f>
        <v>8.9375</v>
      </c>
      <c r="E8" s="8">
        <v>40</v>
      </c>
      <c r="F8" s="12">
        <f>E8*55*0.0065/2</f>
        <v>7.1499999999999995</v>
      </c>
      <c r="G8" s="8">
        <v>25</v>
      </c>
      <c r="H8" s="12">
        <f>G8*55*0.0065</f>
        <v>8.9375</v>
      </c>
      <c r="I8" s="8">
        <v>15</v>
      </c>
      <c r="J8" s="12">
        <f>I8*55*0.0065</f>
        <v>5.3624999999999998</v>
      </c>
      <c r="M8" t="s">
        <v>75</v>
      </c>
      <c r="N8" t="s">
        <v>77</v>
      </c>
      <c r="O8" t="s">
        <v>78</v>
      </c>
      <c r="P8" t="s">
        <v>79</v>
      </c>
      <c r="Q8" t="s">
        <v>80</v>
      </c>
      <c r="R8" t="s">
        <v>81</v>
      </c>
    </row>
    <row r="9" spans="1:18" x14ac:dyDescent="0.3">
      <c r="A9" s="8" t="s">
        <v>82</v>
      </c>
      <c r="B9" t="s">
        <v>83</v>
      </c>
      <c r="C9" s="8">
        <v>220</v>
      </c>
      <c r="D9" s="12">
        <f>C9*4.86*0.0106</f>
        <v>11.33352</v>
      </c>
      <c r="E9" s="8">
        <v>280</v>
      </c>
      <c r="F9" s="12">
        <f>E9*4.86*0.0106/2</f>
        <v>7.2122400000000013</v>
      </c>
      <c r="G9" s="8">
        <v>160</v>
      </c>
      <c r="H9" s="12">
        <f>G9*4.86*0.0106</f>
        <v>8.242560000000001</v>
      </c>
      <c r="I9" s="8">
        <v>140</v>
      </c>
      <c r="J9" s="12">
        <f>I9*4.86*0.0106</f>
        <v>7.2122400000000013</v>
      </c>
      <c r="M9" t="s">
        <v>82</v>
      </c>
      <c r="N9" t="s">
        <v>84</v>
      </c>
      <c r="O9" t="s">
        <v>85</v>
      </c>
      <c r="P9" t="s">
        <v>86</v>
      </c>
      <c r="Q9" t="s">
        <v>87</v>
      </c>
      <c r="R9" t="s">
        <v>88</v>
      </c>
    </row>
    <row r="10" spans="1:18" x14ac:dyDescent="0.3">
      <c r="A10" s="8" t="s">
        <v>89</v>
      </c>
      <c r="B10" s="3" t="s">
        <v>90</v>
      </c>
      <c r="C10" s="8">
        <v>15</v>
      </c>
      <c r="D10" s="12"/>
      <c r="E10" s="8">
        <v>15</v>
      </c>
      <c r="F10" s="12"/>
      <c r="G10" s="8">
        <v>12</v>
      </c>
      <c r="H10" s="12"/>
      <c r="I10" s="8">
        <v>8</v>
      </c>
      <c r="J10" s="12"/>
      <c r="L10" t="s">
        <v>91</v>
      </c>
      <c r="M10" t="s">
        <v>89</v>
      </c>
      <c r="N10" s="5" t="s">
        <v>92</v>
      </c>
      <c r="O10" t="s">
        <v>93</v>
      </c>
      <c r="P10" t="s">
        <v>94</v>
      </c>
      <c r="Q10" s="5" t="s">
        <v>95</v>
      </c>
    </row>
    <row r="11" spans="1:18" x14ac:dyDescent="0.3">
      <c r="A11" s="8" t="s">
        <v>96</v>
      </c>
      <c r="B11" s="8"/>
      <c r="C11" s="8"/>
      <c r="D11" s="12"/>
      <c r="E11" s="8"/>
      <c r="F11" s="12"/>
      <c r="G11" s="8"/>
      <c r="H11" s="12"/>
      <c r="I11" s="8"/>
      <c r="J11" s="12"/>
      <c r="M11" t="s">
        <v>97</v>
      </c>
      <c r="N11" t="s">
        <v>98</v>
      </c>
      <c r="O11" t="s">
        <v>99</v>
      </c>
      <c r="P11" t="s">
        <v>98</v>
      </c>
      <c r="Q11" t="s">
        <v>98</v>
      </c>
    </row>
    <row r="12" spans="1:18" x14ac:dyDescent="0.3">
      <c r="A12" s="8" t="s">
        <v>100</v>
      </c>
      <c r="B12" s="8"/>
      <c r="C12" s="8"/>
      <c r="D12" s="12"/>
      <c r="E12" s="8"/>
      <c r="F12" s="12"/>
      <c r="G12" s="8"/>
      <c r="H12" s="12"/>
      <c r="I12" s="8"/>
      <c r="J12" s="12"/>
      <c r="M12" t="s">
        <v>101</v>
      </c>
      <c r="N12" t="s">
        <v>102</v>
      </c>
      <c r="O12" t="s">
        <v>102</v>
      </c>
      <c r="P12" t="s">
        <v>102</v>
      </c>
      <c r="Q12" t="s">
        <v>102</v>
      </c>
    </row>
    <row r="13" spans="1:18" x14ac:dyDescent="0.3">
      <c r="A13" s="8" t="s">
        <v>103</v>
      </c>
      <c r="C13" s="8">
        <v>2</v>
      </c>
      <c r="D13" s="12"/>
      <c r="E13" s="8"/>
      <c r="F13" s="12"/>
      <c r="G13" s="8"/>
      <c r="H13" s="12"/>
      <c r="I13" s="8"/>
      <c r="J13" s="12"/>
      <c r="M13" t="s">
        <v>104</v>
      </c>
      <c r="N13" s="44" t="s">
        <v>105</v>
      </c>
      <c r="O13" s="44"/>
      <c r="P13" s="44"/>
      <c r="Q13" s="44"/>
    </row>
    <row r="14" spans="1:18" x14ac:dyDescent="0.3">
      <c r="A14" s="8" t="s">
        <v>106</v>
      </c>
      <c r="C14" s="8">
        <v>25</v>
      </c>
      <c r="D14" s="12"/>
      <c r="E14" s="8"/>
      <c r="F14" s="12"/>
      <c r="G14" s="8"/>
      <c r="H14" s="12"/>
      <c r="I14" s="8"/>
      <c r="J14" s="12"/>
      <c r="M14" t="s">
        <v>106</v>
      </c>
      <c r="N14" t="s">
        <v>107</v>
      </c>
      <c r="O14" t="s">
        <v>107</v>
      </c>
      <c r="P14" t="s">
        <v>107</v>
      </c>
      <c r="Q14" t="s">
        <v>107</v>
      </c>
    </row>
    <row r="15" spans="1:18" x14ac:dyDescent="0.3">
      <c r="A15" s="8" t="s">
        <v>108</v>
      </c>
      <c r="C15" s="8">
        <v>3</v>
      </c>
      <c r="D15" s="12"/>
      <c r="E15" s="8"/>
      <c r="F15" s="12"/>
      <c r="G15" s="8"/>
      <c r="H15" s="12"/>
      <c r="I15" s="8"/>
      <c r="J15" s="12"/>
      <c r="M15" t="s">
        <v>108</v>
      </c>
      <c r="N15" t="s">
        <v>109</v>
      </c>
      <c r="O15" t="s">
        <v>109</v>
      </c>
      <c r="P15" t="s">
        <v>109</v>
      </c>
      <c r="Q15" t="s">
        <v>109</v>
      </c>
    </row>
    <row r="16" spans="1:18" x14ac:dyDescent="0.3">
      <c r="A16" s="8" t="s">
        <v>110</v>
      </c>
      <c r="C16" s="8">
        <v>20</v>
      </c>
      <c r="D16" s="12"/>
      <c r="E16" s="8">
        <v>20</v>
      </c>
      <c r="F16" s="12"/>
      <c r="G16" s="8">
        <v>20</v>
      </c>
      <c r="H16" s="12"/>
      <c r="I16" s="8">
        <v>20</v>
      </c>
      <c r="J16" s="12"/>
      <c r="M16" t="s">
        <v>110</v>
      </c>
      <c r="N16" s="6" t="s">
        <v>111</v>
      </c>
      <c r="O16" t="s">
        <v>111</v>
      </c>
      <c r="P16" s="6" t="s">
        <v>112</v>
      </c>
      <c r="Q16" s="6" t="s">
        <v>111</v>
      </c>
    </row>
    <row r="17" spans="1:17" x14ac:dyDescent="0.3">
      <c r="A17" s="8" t="s">
        <v>113</v>
      </c>
      <c r="C17" s="8"/>
      <c r="D17" s="12"/>
      <c r="E17" s="8"/>
      <c r="F17" s="12"/>
      <c r="G17" s="8"/>
      <c r="H17" s="12"/>
      <c r="I17" s="8"/>
      <c r="J17" s="12"/>
      <c r="M17" t="s">
        <v>113</v>
      </c>
      <c r="N17" s="44"/>
      <c r="O17" s="44"/>
      <c r="P17" s="44"/>
      <c r="Q17" s="44"/>
    </row>
    <row r="18" spans="1:17" x14ac:dyDescent="0.3">
      <c r="A18" s="8" t="s">
        <v>114</v>
      </c>
      <c r="C18" s="8">
        <v>800</v>
      </c>
      <c r="D18" s="12"/>
      <c r="E18" s="8"/>
      <c r="F18" s="12"/>
      <c r="G18" s="8"/>
      <c r="H18" s="12"/>
      <c r="I18" s="8"/>
      <c r="J18" s="12"/>
      <c r="M18" t="s">
        <v>114</v>
      </c>
      <c r="N18" t="s">
        <v>115</v>
      </c>
      <c r="O18" t="s">
        <v>116</v>
      </c>
      <c r="P18" t="s">
        <v>116</v>
      </c>
      <c r="Q18" t="s">
        <v>115</v>
      </c>
    </row>
    <row r="19" spans="1:17" ht="15" thickBot="1" x14ac:dyDescent="0.35">
      <c r="A19" s="1" t="s">
        <v>117</v>
      </c>
      <c r="C19" s="1">
        <v>100</v>
      </c>
      <c r="D19" s="12"/>
      <c r="E19" s="1"/>
      <c r="F19" s="12"/>
      <c r="G19" s="1"/>
      <c r="H19" s="12"/>
      <c r="I19" s="1"/>
      <c r="J19" s="12"/>
      <c r="M19" t="s">
        <v>117</v>
      </c>
      <c r="N19" t="s">
        <v>118</v>
      </c>
      <c r="O19" t="s">
        <v>98</v>
      </c>
      <c r="P19" t="s">
        <v>118</v>
      </c>
      <c r="Q19" t="s">
        <v>118</v>
      </c>
    </row>
    <row r="20" spans="1:17" x14ac:dyDescent="0.3">
      <c r="D20" s="13">
        <f>SUM(D6:D19)</f>
        <v>28.911020000000001</v>
      </c>
      <c r="F20" s="13">
        <f>SUM(F6:F19)</f>
        <v>17.962240000000001</v>
      </c>
      <c r="H20" s="13">
        <f>SUM(H6:H19)</f>
        <v>22.940060000000003</v>
      </c>
      <c r="J20" s="13">
        <f>SUM(J6:J19)</f>
        <v>18.33474</v>
      </c>
    </row>
    <row r="21" spans="1:17" x14ac:dyDescent="0.3">
      <c r="F21" t="s">
        <v>119</v>
      </c>
    </row>
  </sheetData>
  <mergeCells count="2">
    <mergeCell ref="N13:Q13"/>
    <mergeCell ref="N17:Q1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13B65000B43234BB99F3FF5777F3BDE" ma:contentTypeVersion="15" ma:contentTypeDescription="Create a new document." ma:contentTypeScope="" ma:versionID="3cf01471114c1d2a7cf1ffc4c735e376">
  <xsd:schema xmlns:xsd="http://www.w3.org/2001/XMLSchema" xmlns:xs="http://www.w3.org/2001/XMLSchema" xmlns:p="http://schemas.microsoft.com/office/2006/metadata/properties" xmlns:ns2="953701fe-3fd1-40f6-9289-5ca33bef4da0" xmlns:ns3="4894a8db-6bac-4612-a709-64b9c766f2cc" targetNamespace="http://schemas.microsoft.com/office/2006/metadata/properties" ma:root="true" ma:fieldsID="780e8c11ecac1aadb849964c6cf19020" ns2:_="" ns3:_="">
    <xsd:import namespace="953701fe-3fd1-40f6-9289-5ca33bef4da0"/>
    <xsd:import namespace="4894a8db-6bac-4612-a709-64b9c766f2cc"/>
    <xsd:element name="properties">
      <xsd:complexType>
        <xsd:sequence>
          <xsd:element name="documentManagement">
            <xsd:complexType>
              <xsd:all>
                <xsd:element ref="ns2:_dlc_DocId" minOccurs="0"/>
                <xsd:element ref="ns2:_dlc_DocIdUrl" minOccurs="0"/>
                <xsd:element ref="ns2:_dlc_DocIdPersistId" minOccurs="0"/>
                <xsd:element ref="ns3:Themes" minOccurs="0"/>
                <xsd:element ref="ns3:File_x0020_Type0"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701fe-3fd1-40f6-9289-5ca33bef4d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4a8db-6bac-4612-a709-64b9c766f2cc" elementFormDefault="qualified">
    <xsd:import namespace="http://schemas.microsoft.com/office/2006/documentManagement/types"/>
    <xsd:import namespace="http://schemas.microsoft.com/office/infopath/2007/PartnerControls"/>
    <xsd:element name="Themes" ma:index="11" nillable="true" ma:displayName="Theme" ma:format="Dropdown" ma:internalName="Themes">
      <xsd:simpleType>
        <xsd:union memberTypes="dms:Text">
          <xsd:simpleType>
            <xsd:restriction base="dms:Choice">
              <xsd:enumeration value="Planning"/>
              <xsd:enumeration value="Budget"/>
              <xsd:enumeration value="Communications"/>
              <xsd:enumeration value="MERI"/>
              <xsd:enumeration value="Reporting"/>
              <xsd:enumeration value="WH&amp;S Plans"/>
              <xsd:enumeration value="Templates"/>
            </xsd:restriction>
          </xsd:simpleType>
        </xsd:union>
      </xsd:simpleType>
    </xsd:element>
    <xsd:element name="File_x0020_Type0" ma:index="12" nillable="true" ma:displayName="File Type" ma:format="Dropdown" ma:internalName="File_x0020_Type0">
      <xsd:simpleType>
        <xsd:restriction base="dms:Choice">
          <xsd:enumeration value="Application"/>
          <xsd:enumeration value="Application Successful"/>
          <xsd:enumeration value="General Admin"/>
          <xsd:enumeration value="Media"/>
          <xsd:enumeration value="Communications"/>
          <xsd:enumeration value="Reports"/>
          <xsd:enumeration value="Deliverable"/>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Enterprise 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ile_x0020_Type0 xmlns="4894a8db-6bac-4612-a709-64b9c766f2cc" xsi:nil="true"/>
    <Themes xmlns="4894a8db-6bac-4612-a709-64b9c766f2cc" xsi:nil="true"/>
    <_dlc_DocId xmlns="953701fe-3fd1-40f6-9289-5ca33bef4da0">NRMN-1817982810-599</_dlc_DocId>
    <_dlc_DocIdUrl xmlns="953701fe-3fd1-40f6-9289-5ca33bef4da0">
      <Url>https://nrmnorthtas.sharepoint.com/operations/_layouts/15/DocIdRedir.aspx?ID=NRMN-1817982810-599</Url>
      <Description>NRMN-1817982810-599</Description>
    </_dlc_DocIdUrl>
    <SharedWithUsers xmlns="953701fe-3fd1-40f6-9289-5ca33bef4da0">
      <UserInfo>
        <DisplayName>Peter Heading</DisplayName>
        <AccountId>43</AccountId>
        <AccountType/>
      </UserInfo>
      <UserInfo>
        <DisplayName>Andrew Baldwin</DisplayName>
        <AccountId>36</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88AF3E-D5FF-4A82-9945-A8EBFFBA8D59}">
  <ds:schemaRefs>
    <ds:schemaRef ds:uri="http://schemas.microsoft.com/office/2006/metadata/customXsn"/>
  </ds:schemaRefs>
</ds:datastoreItem>
</file>

<file path=customXml/itemProps2.xml><?xml version="1.0" encoding="utf-8"?>
<ds:datastoreItem xmlns:ds="http://schemas.openxmlformats.org/officeDocument/2006/customXml" ds:itemID="{F8F99C89-0C9E-4828-80A7-083C113C8260}">
  <ds:schemaRefs>
    <ds:schemaRef ds:uri="http://schemas.microsoft.com/sharepoint/events"/>
  </ds:schemaRefs>
</ds:datastoreItem>
</file>

<file path=customXml/itemProps3.xml><?xml version="1.0" encoding="utf-8"?>
<ds:datastoreItem xmlns:ds="http://schemas.openxmlformats.org/officeDocument/2006/customXml" ds:itemID="{BCDFB7BB-A04D-405A-A7C3-3B6317860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701fe-3fd1-40f6-9289-5ca33bef4da0"/>
    <ds:schemaRef ds:uri="4894a8db-6bac-4612-a709-64b9c766f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69B28A-6347-410E-986D-13F310918C96}">
  <ds:schemaRefs>
    <ds:schemaRef ds:uri="http://schemas.microsoft.com/office/2006/metadata/properties"/>
    <ds:schemaRef ds:uri="http://schemas.microsoft.com/office/infopath/2007/PartnerControls"/>
    <ds:schemaRef ds:uri="4894a8db-6bac-4612-a709-64b9c766f2cc"/>
    <ds:schemaRef ds:uri="953701fe-3fd1-40f6-9289-5ca33bef4da0"/>
  </ds:schemaRefs>
</ds:datastoreItem>
</file>

<file path=customXml/itemProps5.xml><?xml version="1.0" encoding="utf-8"?>
<ds:datastoreItem xmlns:ds="http://schemas.openxmlformats.org/officeDocument/2006/customXml" ds:itemID="{D36C9356-FEBB-408E-9533-140CF1BF9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Erosion $ Calculator</vt:lpstr>
      <vt:lpstr>Soil Fertility Calculations</vt:lpstr>
      <vt:lpstr>'Erosion $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dc:creator>
  <cp:keywords/>
  <dc:description/>
  <cp:lastModifiedBy>Jessie Stanley</cp:lastModifiedBy>
  <cp:revision/>
  <dcterms:created xsi:type="dcterms:W3CDTF">2020-10-16T23:40:01Z</dcterms:created>
  <dcterms:modified xsi:type="dcterms:W3CDTF">2022-01-19T22:49:14Z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0x010100313B65000B43234BB99F3FF5777F3BDE</vt:lpwstr>
  </property>
  <property fmtid="{D5CDD505-2E9C-101B-9397-08002B2CF9AE}" pid="3" name="_dlc_DocIdItemGuid">
    <vt:lpwstr>42f91c2e-f40f-417c-b202-65de6e910f77</vt:lpwstr>
  </property>
</Properties>
</file>